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<sst xmlns="http://schemas.openxmlformats.org/spreadsheetml/2006/main" count="68" uniqueCount="48">
  <si>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</si>
  <si>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</si>
  <si>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</si>
  <si>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</si>
  <si>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</si>
  <si>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</si>
  <si>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</si>
  <si>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</si>
  <si>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 xml:space="preserve">Administ. A 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</si>
  <si>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</si>
  <si>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</si>
  <si>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</si>
  <si>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</si>
  <si>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</si>
  <si>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</si>
  <si>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</si>
  <si>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</si>
  <si>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</si>
  <si>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DEDUCIONES</t>
  </si>
  <si>
    <t xml:space="preserve">TOTAL </t>
  </si>
  <si>
    <t>ADICCIONALES</t>
  </si>
  <si>
    <t>IMPORTE NETO A COBRAR</t>
  </si>
  <si>
    <t>ANTIGÜEDAD</t>
  </si>
  <si>
    <t>Aguinaldo No Remunerativo</t>
  </si>
  <si>
    <t>S.A.C.</t>
  </si>
  <si>
    <t xml:space="preserve">Total Remuneraciones </t>
  </si>
  <si>
    <t>Total Sumas No Remunerativas</t>
  </si>
  <si>
    <t>Nombre y Apellido del Trabajador</t>
  </si>
  <si>
    <t>,</t>
  </si>
  <si>
    <t>LIQUIDACION HABERES  Aguinaldo 1er. Semestre 2012</t>
  </si>
  <si>
    <t>AÑO   2012</t>
  </si>
  <si>
    <t>ENERO</t>
  </si>
  <si>
    <t>FEBRERO</t>
  </si>
  <si>
    <t>MARZO</t>
  </si>
  <si>
    <t>ABRIL</t>
  </si>
  <si>
    <t>MAYO</t>
  </si>
  <si>
    <t>JUNIO</t>
  </si>
  <si>
    <t>"Acuerdo Mayo 2012</t>
  </si>
  <si>
    <t>Presentismo</t>
  </si>
  <si>
    <t>AGUINALDO 1er. SEMESTRE/2012</t>
  </si>
  <si>
    <t>Mirando este cuadro el mejor mes del semestre es Junio por lo tanto es el que se deberá tener en cuenta para el pago del Aguinaldo</t>
  </si>
  <si>
    <t>Si resulta mayo se deberá calcular en lugar de sobre la celda N sobre la M</t>
  </si>
  <si>
    <t>VACACIONES AÑO 2011</t>
  </si>
  <si>
    <t>26 días mas 14 vacaciones</t>
  </si>
  <si>
    <t>Cobro 11 días en febrero</t>
  </si>
  <si>
    <t>Total Remuneraciones DIAS TRABAJADOS</t>
  </si>
  <si>
    <t>TOTAL COBRADO POR 14 DIAS VACACIONES</t>
  </si>
  <si>
    <t>Empleado se tomo 14 días de vacaciones desde 27 de febrero de 11 de marzo de 2012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</si>
</sst>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10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15" fontId="4" fillId="0" borderId="4" xfId="0" applyNumberFormat="1" applyFont="1" applyBorder="1" applyAlignment="1">
      <alignment horizontal="left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44" fontId="4" fillId="0" borderId="15" xfId="18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right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5" fillId="0" borderId="22" xfId="0" applyFont="1" applyBorder="1" applyAlignment="1">
      <alignment/>
    </xf>
    <xf numFmtId="44" fontId="0" fillId="0" borderId="0" xfId="18" applyFont="1" applyBorder="1" applyAlignment="1">
      <alignment/>
    </xf>
    <xf numFmtId="44" fontId="0" fillId="0" borderId="8" xfId="18" applyFont="1" applyBorder="1" applyAlignment="1">
      <alignment/>
    </xf>
    <xf numFmtId="44" fontId="0" fillId="0" borderId="9" xfId="18" applyFont="1" applyBorder="1" applyAlignment="1">
      <alignment/>
    </xf>
    <xf numFmtId="44" fontId="0" fillId="0" borderId="11" xfId="18" applyFont="1" applyFill="1" applyBorder="1" applyAlignment="1">
      <alignment/>
    </xf>
    <xf numFmtId="0" fontId="8" fillId="0" borderId="22" xfId="0" applyFont="1" applyBorder="1" applyAlignment="1">
      <alignment/>
    </xf>
    <xf numFmtId="44" fontId="8" fillId="0" borderId="0" xfId="18" applyFont="1" applyBorder="1" applyAlignment="1">
      <alignment/>
    </xf>
    <xf numFmtId="44" fontId="8" fillId="0" borderId="8" xfId="18" applyFont="1" applyBorder="1" applyAlignment="1">
      <alignment/>
    </xf>
    <xf numFmtId="44" fontId="8" fillId="0" borderId="9" xfId="18" applyFont="1" applyBorder="1" applyAlignment="1">
      <alignment/>
    </xf>
    <xf numFmtId="44" fontId="0" fillId="0" borderId="11" xfId="18" applyFont="1" applyBorder="1" applyAlignment="1">
      <alignment/>
    </xf>
    <xf numFmtId="0" fontId="0" fillId="0" borderId="22" xfId="0" applyBorder="1" applyAlignment="1">
      <alignment horizontal="right"/>
    </xf>
    <xf numFmtId="44" fontId="0" fillId="0" borderId="0" xfId="18" applyFont="1" applyBorder="1" applyAlignment="1">
      <alignment horizontal="right"/>
    </xf>
    <xf numFmtId="44" fontId="0" fillId="0" borderId="8" xfId="18" applyFont="1" applyBorder="1" applyAlignment="1">
      <alignment horizontal="right"/>
    </xf>
    <xf numFmtId="44" fontId="0" fillId="0" borderId="9" xfId="18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3" xfId="0" applyBorder="1" applyAlignment="1">
      <alignment/>
    </xf>
    <xf numFmtId="44" fontId="0" fillId="0" borderId="24" xfId="18" applyFont="1" applyBorder="1" applyAlignment="1">
      <alignment/>
    </xf>
    <xf numFmtId="44" fontId="0" fillId="0" borderId="14" xfId="18" applyFont="1" applyBorder="1" applyAlignment="1">
      <alignment/>
    </xf>
    <xf numFmtId="44" fontId="0" fillId="0" borderId="15" xfId="18" applyFont="1" applyBorder="1" applyAlignment="1">
      <alignment/>
    </xf>
    <xf numFmtId="0" fontId="0" fillId="0" borderId="25" xfId="0" applyBorder="1" applyAlignment="1">
      <alignment/>
    </xf>
    <xf numFmtId="0" fontId="8" fillId="0" borderId="22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44" fontId="0" fillId="0" borderId="20" xfId="18" applyFont="1" applyBorder="1" applyAlignment="1">
      <alignment/>
    </xf>
    <xf numFmtId="44" fontId="0" fillId="0" borderId="27" xfId="18" applyFont="1" applyBorder="1" applyAlignment="1">
      <alignment/>
    </xf>
    <xf numFmtId="44" fontId="0" fillId="0" borderId="28" xfId="18" applyFont="1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ill="1" applyBorder="1" applyAlignment="1">
      <alignment horizontal="center"/>
    </xf>
    <xf numFmtId="44" fontId="0" fillId="0" borderId="0" xfId="18" applyFont="1" applyBorder="1" applyAlignment="1">
      <alignment/>
    </xf>
    <xf numFmtId="44" fontId="0" fillId="0" borderId="8" xfId="18" applyFont="1" applyBorder="1" applyAlignment="1">
      <alignment/>
    </xf>
    <xf numFmtId="44" fontId="0" fillId="0" borderId="9" xfId="18" applyFont="1" applyBorder="1" applyAlignment="1">
      <alignment/>
    </xf>
    <xf numFmtId="44" fontId="0" fillId="0" borderId="11" xfId="18" applyFont="1" applyBorder="1" applyAlignment="1">
      <alignment/>
    </xf>
    <xf numFmtId="44" fontId="8" fillId="0" borderId="11" xfId="18" applyFont="1" applyBorder="1" applyAlignment="1">
      <alignment/>
    </xf>
    <xf numFmtId="0" fontId="0" fillId="0" borderId="0" xfId="0" applyAlignment="1">
      <alignment/>
    </xf>
    <xf numFmtId="17" fontId="5" fillId="0" borderId="0" xfId="0" applyNumberFormat="1" applyFont="1" applyAlignment="1">
      <alignment/>
    </xf>
    <xf numFmtId="44" fontId="0" fillId="0" borderId="0" xfId="18" applyAlignment="1">
      <alignment/>
    </xf>
    <xf numFmtId="44" fontId="0" fillId="0" borderId="0" xfId="18" applyAlignment="1">
      <alignment horizontal="center"/>
    </xf>
    <xf numFmtId="44" fontId="4" fillId="2" borderId="29" xfId="18" applyFont="1" applyFill="1" applyBorder="1" applyAlignment="1">
      <alignment/>
    </xf>
    <xf numFmtId="15" fontId="4" fillId="0" borderId="7" xfId="0" applyNumberFormat="1" applyFont="1" applyBorder="1" applyAlignment="1">
      <alignment vertical="center"/>
    </xf>
    <xf numFmtId="15" fontId="4" fillId="0" borderId="5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3" xfId="15" applyBorder="1" applyAlignment="1" applyProtection="1">
      <alignment horizontal="center"/>
      <protection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12" xfId="18" applyFont="1" applyFill="1" applyBorder="1" applyAlignment="1">
      <alignment/>
    </xf>
    <xf numFmtId="44" fontId="4" fillId="0" borderId="36" xfId="18" applyFont="1" applyBorder="1" applyAlignment="1">
      <alignment/>
    </xf>
    <xf numFmtId="44" fontId="4" fillId="0" borderId="37" xfId="18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0" fontId="9" fillId="0" borderId="4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4" fontId="0" fillId="0" borderId="0" xfId="18" applyAlignment="1">
      <alignment horizontal="center"/>
    </xf>
    <xf numFmtId="0" fontId="5" fillId="0" borderId="0" xfId="0" applyFont="1" applyAlignment="1">
      <alignment horizontal="center"/>
    </xf>
    <xf numFmtId="8" fontId="0" fillId="0" borderId="0" xfId="0" applyNumberFormat="1" applyAlignment="1">
      <alignment/>
    </xf>
    <xf numFmtId="44" fontId="0" fillId="0" borderId="0" xfId="18" applyFont="1" applyAlignment="1">
      <alignment horizontal="center"/>
    </xf>
    <xf numFmtId="44" fontId="0" fillId="0" borderId="0" xfId="18" applyFont="1" applyAlignment="1">
      <alignment/>
    </xf>
    <xf numFmtId="44" fontId="0" fillId="0" borderId="0" xfId="0" applyNumberFormat="1" applyAlignment="1">
      <alignment/>
    </xf>
    <xf numFmtId="8" fontId="8" fillId="0" borderId="0" xfId="0" applyNumberFormat="1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67"/>
  <sheetViews>
    <sheetView tabSelected="1" workbookViewId="0" topLeftCell="A20">
      <selection activeCell="H45" sqref="H45"/>
    </sheetView>
  </sheetViews>
  <sheetFormatPr defaultColWidth="11.421875" defaultRowHeight="12.75"/>
  <cols>
    <col min="2" max="2" width="26.00390625" style="0" customWidth="1"/>
    <col min="8" max="8" width="39.57421875" style="0" customWidth="1"/>
  </cols>
  <sheetData>
    <row r="3" ht="13.5" thickBot="1"/>
    <row r="4" spans="2:5" ht="12.75">
      <c r="B4" s="112" t="s">
        <v>0</v>
      </c>
      <c r="C4" s="113"/>
      <c r="D4" s="113"/>
      <c r="E4" s="114"/>
    </row>
    <row r="5" spans="2:5" ht="12.75">
      <c r="B5" s="115" t="s">
        <v>1</v>
      </c>
      <c r="C5" s="116"/>
      <c r="D5" s="116"/>
      <c r="E5" s="117"/>
    </row>
    <row r="6" spans="2:8" ht="12.75">
      <c r="B6" s="115" t="s">
        <v>2</v>
      </c>
      <c r="C6" s="116"/>
      <c r="D6" s="116"/>
      <c r="E6" s="117"/>
      <c r="H6" t="s">
        <v>28</v>
      </c>
    </row>
    <row r="7" spans="2:5" ht="12.75">
      <c r="B7" s="118" t="s">
        <v>3</v>
      </c>
      <c r="C7" s="119"/>
      <c r="D7" s="119"/>
      <c r="E7" s="120"/>
    </row>
    <row r="8" spans="2:5" ht="13.5" thickBot="1">
      <c r="B8" s="121"/>
      <c r="C8" s="122"/>
      <c r="D8" s="122"/>
      <c r="E8" s="123"/>
    </row>
    <row r="9" spans="2:5" ht="12.75">
      <c r="B9" s="124" t="s">
        <v>29</v>
      </c>
      <c r="C9" s="125"/>
      <c r="D9" s="125"/>
      <c r="E9" s="126"/>
    </row>
    <row r="10" spans="2:5" ht="13.5" thickBot="1">
      <c r="B10" s="127"/>
      <c r="C10" s="128"/>
      <c r="D10" s="128"/>
      <c r="E10" s="129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6" ht="12.75">
      <c r="B12" s="5" t="s">
        <v>7</v>
      </c>
      <c r="C12" s="6" t="s">
        <v>8</v>
      </c>
      <c r="D12" s="50"/>
      <c r="E12" s="8">
        <v>0</v>
      </c>
      <c r="F12" s="52"/>
    </row>
    <row r="13" spans="2:6" ht="12.75">
      <c r="B13" s="5" t="s">
        <v>22</v>
      </c>
      <c r="C13" s="6">
        <v>3</v>
      </c>
      <c r="D13" s="50"/>
      <c r="E13" s="8">
        <v>0</v>
      </c>
      <c r="F13" s="54"/>
    </row>
    <row r="14" spans="2:6" ht="12.75">
      <c r="B14" s="5" t="s">
        <v>9</v>
      </c>
      <c r="C14" s="9" t="s">
        <v>5</v>
      </c>
      <c r="D14" s="7"/>
      <c r="E14" s="8">
        <f>(E12+E13)*0.0833</f>
        <v>0</v>
      </c>
      <c r="F14" s="54"/>
    </row>
    <row r="15" spans="2:6" ht="13.5" thickBot="1">
      <c r="B15" s="10" t="s">
        <v>39</v>
      </c>
      <c r="C15" s="11"/>
      <c r="D15" s="12"/>
      <c r="E15" s="8">
        <f>O20</f>
        <v>2311.875</v>
      </c>
      <c r="F15" s="51"/>
    </row>
    <row r="16" spans="2:15" ht="12.75">
      <c r="B16" s="13"/>
      <c r="C16" s="6" t="s">
        <v>5</v>
      </c>
      <c r="D16" s="7" t="s">
        <v>5</v>
      </c>
      <c r="E16" s="14"/>
      <c r="F16" s="51"/>
      <c r="H16" s="142" t="s">
        <v>30</v>
      </c>
      <c r="I16" s="144" t="s">
        <v>31</v>
      </c>
      <c r="J16" s="146" t="s">
        <v>32</v>
      </c>
      <c r="K16" s="144" t="s">
        <v>33</v>
      </c>
      <c r="L16" s="148" t="s">
        <v>34</v>
      </c>
      <c r="M16" s="148" t="s">
        <v>35</v>
      </c>
      <c r="N16" s="146" t="s">
        <v>36</v>
      </c>
      <c r="O16" s="150" t="s">
        <v>24</v>
      </c>
    </row>
    <row r="17" spans="2:15" ht="13.5" thickBot="1">
      <c r="B17" s="130" t="s">
        <v>10</v>
      </c>
      <c r="C17" s="15"/>
      <c r="D17" s="16"/>
      <c r="E17" s="107">
        <f>SUM(E12:E16)</f>
        <v>2311.875</v>
      </c>
      <c r="F17" s="51"/>
      <c r="H17" s="143"/>
      <c r="I17" s="145"/>
      <c r="J17" s="147"/>
      <c r="K17" s="145"/>
      <c r="L17" s="149"/>
      <c r="M17" s="149"/>
      <c r="N17" s="147"/>
      <c r="O17" s="151"/>
    </row>
    <row r="18" spans="2:15" ht="12.75">
      <c r="B18" s="130"/>
      <c r="C18" s="15"/>
      <c r="D18" s="16"/>
      <c r="E18" s="107"/>
      <c r="F18" s="51"/>
      <c r="H18" s="93"/>
      <c r="I18" s="94"/>
      <c r="J18" s="95"/>
      <c r="K18" s="94"/>
      <c r="L18" s="96"/>
      <c r="M18" s="96"/>
      <c r="N18" s="95"/>
      <c r="O18" s="97"/>
    </row>
    <row r="19" spans="2:15" ht="13.5" thickBot="1">
      <c r="B19" s="130"/>
      <c r="C19" s="15"/>
      <c r="D19" s="16"/>
      <c r="E19" s="131"/>
      <c r="F19" s="53"/>
      <c r="H19" s="71" t="s">
        <v>27</v>
      </c>
      <c r="I19" s="61" t="s">
        <v>5</v>
      </c>
      <c r="J19" s="62" t="s">
        <v>5</v>
      </c>
      <c r="K19" s="63"/>
      <c r="L19" s="64" t="s">
        <v>5</v>
      </c>
      <c r="M19" s="64"/>
      <c r="N19" s="62"/>
      <c r="O19" s="65"/>
    </row>
    <row r="20" spans="2:15" ht="12.75">
      <c r="B20" s="17" t="s">
        <v>11</v>
      </c>
      <c r="C20" s="18" t="s">
        <v>12</v>
      </c>
      <c r="D20" s="19" t="s">
        <v>6</v>
      </c>
      <c r="E20" s="20"/>
      <c r="H20" s="66" t="s">
        <v>25</v>
      </c>
      <c r="I20" s="67">
        <v>3396.99</v>
      </c>
      <c r="J20" s="67">
        <v>3396.99</v>
      </c>
      <c r="K20" s="67">
        <v>3396.99</v>
      </c>
      <c r="L20" s="69">
        <v>4593.13</v>
      </c>
      <c r="M20" s="69">
        <v>4593.13</v>
      </c>
      <c r="N20" s="68">
        <v>4623.75</v>
      </c>
      <c r="O20" s="70">
        <f>N20/2</f>
        <v>2311.875</v>
      </c>
    </row>
    <row r="21" spans="2:15" ht="12.75">
      <c r="B21" s="21" t="s">
        <v>13</v>
      </c>
      <c r="C21" s="22">
        <v>11</v>
      </c>
      <c r="D21" s="23">
        <f>E17*11%</f>
        <v>254.30625</v>
      </c>
      <c r="E21" s="24"/>
      <c r="H21" s="60" t="s">
        <v>26</v>
      </c>
      <c r="I21" s="67">
        <v>989.41</v>
      </c>
      <c r="J21" s="67">
        <v>989.41</v>
      </c>
      <c r="K21" s="67">
        <v>989.41</v>
      </c>
      <c r="L21" s="69">
        <v>0</v>
      </c>
      <c r="M21" s="69">
        <v>668.9</v>
      </c>
      <c r="N21" s="68">
        <v>673.36</v>
      </c>
      <c r="O21" s="70">
        <f>N21*16.67%</f>
        <v>112.24911200000001</v>
      </c>
    </row>
    <row r="22" spans="2:15" ht="12.75">
      <c r="B22" s="21" t="s">
        <v>14</v>
      </c>
      <c r="C22" s="6">
        <v>3</v>
      </c>
      <c r="D22" s="23">
        <f>E17*3%</f>
        <v>69.35625</v>
      </c>
      <c r="E22" s="24"/>
      <c r="H22" s="80"/>
      <c r="I22" s="98"/>
      <c r="J22" s="99"/>
      <c r="K22" s="98"/>
      <c r="L22" s="100"/>
      <c r="M22" s="100"/>
      <c r="N22" s="99"/>
      <c r="O22" s="101"/>
    </row>
    <row r="23" spans="2:15" ht="12.75">
      <c r="B23" s="21" t="s">
        <v>15</v>
      </c>
      <c r="C23" s="25">
        <v>3</v>
      </c>
      <c r="D23" s="23">
        <f>(E17+E36)*3%</f>
        <v>72.72372336</v>
      </c>
      <c r="E23" s="26"/>
      <c r="H23" s="76" t="s">
        <v>5</v>
      </c>
      <c r="I23" s="77" t="s">
        <v>5</v>
      </c>
      <c r="J23" s="78" t="s">
        <v>5</v>
      </c>
      <c r="K23" s="77" t="s">
        <v>5</v>
      </c>
      <c r="L23" s="79" t="s">
        <v>5</v>
      </c>
      <c r="M23" s="79" t="s">
        <v>5</v>
      </c>
      <c r="N23" s="78" t="s">
        <v>5</v>
      </c>
      <c r="O23" s="65"/>
    </row>
    <row r="24" spans="2:15" ht="12.75">
      <c r="B24" s="21" t="s">
        <v>16</v>
      </c>
      <c r="C24" s="25">
        <v>2</v>
      </c>
      <c r="D24" s="23">
        <f>(E17+E36)*2%</f>
        <v>48.48248224</v>
      </c>
      <c r="E24" s="26"/>
      <c r="H24" s="87"/>
      <c r="I24" s="73"/>
      <c r="J24" s="73"/>
      <c r="K24" s="73"/>
      <c r="L24" s="73"/>
      <c r="M24" s="73"/>
      <c r="N24" s="73"/>
      <c r="O24" s="102"/>
    </row>
    <row r="25" spans="2:15" ht="12.75">
      <c r="B25" s="21" t="s">
        <v>17</v>
      </c>
      <c r="C25" s="27">
        <v>0.5</v>
      </c>
      <c r="D25" s="23">
        <f>(E17+E36)*0.5%</f>
        <v>12.12062056</v>
      </c>
      <c r="E25" s="26"/>
      <c r="H25" s="80"/>
      <c r="I25" s="67"/>
      <c r="J25" s="68"/>
      <c r="K25" s="67"/>
      <c r="L25" s="69"/>
      <c r="M25" s="69"/>
      <c r="N25" s="68"/>
      <c r="O25" s="65"/>
    </row>
    <row r="26" spans="2:15" ht="12.75">
      <c r="B26" s="21"/>
      <c r="C26" s="27"/>
      <c r="D26" s="23"/>
      <c r="E26" s="26"/>
      <c r="H26" s="80"/>
      <c r="I26" s="72"/>
      <c r="J26" s="73"/>
      <c r="K26" s="72"/>
      <c r="L26" s="74"/>
      <c r="M26" s="74"/>
      <c r="N26" s="73"/>
      <c r="O26" s="75"/>
    </row>
    <row r="27" spans="2:15" ht="12.75">
      <c r="B27" s="21"/>
      <c r="C27" s="27"/>
      <c r="D27" s="23"/>
      <c r="E27" s="26"/>
      <c r="H27" s="81"/>
      <c r="I27" s="67"/>
      <c r="J27" s="68"/>
      <c r="K27" s="67"/>
      <c r="L27" s="69"/>
      <c r="M27" s="69"/>
      <c r="N27" s="68"/>
      <c r="O27" s="65"/>
    </row>
    <row r="28" spans="2:15" ht="12.75">
      <c r="B28" s="29"/>
      <c r="C28" s="25"/>
      <c r="D28" s="30"/>
      <c r="E28" s="26"/>
      <c r="H28" s="82"/>
      <c r="I28" s="83"/>
      <c r="J28" s="84"/>
      <c r="K28" s="83"/>
      <c r="L28" s="85"/>
      <c r="M28" s="85"/>
      <c r="N28" s="84"/>
      <c r="O28" s="86"/>
    </row>
    <row r="29" spans="2:15" ht="12.75">
      <c r="B29" s="31"/>
      <c r="C29" s="32"/>
      <c r="D29" s="30"/>
      <c r="E29" s="26"/>
      <c r="H29" s="87" t="s">
        <v>10</v>
      </c>
      <c r="I29" s="72">
        <f>SUM(I20:I28)</f>
        <v>4386.4</v>
      </c>
      <c r="J29" s="72">
        <f>SUM(J20:J28)</f>
        <v>4386.4</v>
      </c>
      <c r="K29" s="72">
        <f>SUM(K20:K28)</f>
        <v>4386.4</v>
      </c>
      <c r="L29" s="72">
        <f>SUM(L20:L28)</f>
        <v>4593.13</v>
      </c>
      <c r="M29" s="72">
        <f>SUM(M20:M28)</f>
        <v>5262.03</v>
      </c>
      <c r="N29" s="72">
        <f>SUM(N20:N23)</f>
        <v>5297.11</v>
      </c>
      <c r="O29" s="102">
        <f>SUM(O20:O28)</f>
        <v>2424.124112</v>
      </c>
    </row>
    <row r="30" spans="2:15" ht="13.5" thickBot="1">
      <c r="B30" s="28" t="s">
        <v>18</v>
      </c>
      <c r="C30" s="32"/>
      <c r="D30" s="26"/>
      <c r="E30" s="33">
        <f>SUM(D21:D29)</f>
        <v>456.9893261600001</v>
      </c>
      <c r="H30" s="88"/>
      <c r="I30" s="89"/>
      <c r="J30" s="90"/>
      <c r="K30" s="89"/>
      <c r="L30" s="91"/>
      <c r="M30" s="91"/>
      <c r="N30" s="90"/>
      <c r="O30" s="92"/>
    </row>
    <row r="31" spans="2:5" ht="12.75">
      <c r="B31" s="34"/>
      <c r="C31" s="35"/>
      <c r="D31" s="19" t="s">
        <v>6</v>
      </c>
      <c r="E31" s="36">
        <f>E17-E30</f>
        <v>1854.88567384</v>
      </c>
    </row>
    <row r="32" spans="2:8" ht="12.75">
      <c r="B32" s="108"/>
      <c r="C32" s="109"/>
      <c r="D32" s="109"/>
      <c r="E32" s="26"/>
      <c r="H32" t="s">
        <v>40</v>
      </c>
    </row>
    <row r="33" spans="2:5" ht="12.75">
      <c r="B33" s="21" t="s">
        <v>37</v>
      </c>
      <c r="C33" s="32">
        <v>0</v>
      </c>
      <c r="D33" s="30"/>
      <c r="E33" s="26"/>
    </row>
    <row r="34" spans="2:15" ht="12.75">
      <c r="B34" s="21" t="s">
        <v>38</v>
      </c>
      <c r="C34" s="32">
        <v>0</v>
      </c>
      <c r="D34" s="30"/>
      <c r="E34" s="26"/>
      <c r="H34" t="s">
        <v>41</v>
      </c>
      <c r="L34" s="153"/>
      <c r="M34" s="153"/>
      <c r="O34" s="104"/>
    </row>
    <row r="35" spans="2:14" ht="12.75">
      <c r="B35" s="21" t="s">
        <v>23</v>
      </c>
      <c r="C35" s="32">
        <f>O21</f>
        <v>112.24911200000001</v>
      </c>
      <c r="D35" s="30"/>
      <c r="E35" s="26"/>
      <c r="N35" s="58"/>
    </row>
    <row r="36" spans="2:13" ht="12.75">
      <c r="B36" s="21"/>
      <c r="C36" s="32"/>
      <c r="D36" s="30">
        <f>SUM(C33:C35)</f>
        <v>112.24911200000001</v>
      </c>
      <c r="E36" s="26">
        <f>D36</f>
        <v>112.24911200000001</v>
      </c>
      <c r="H36" s="110"/>
      <c r="L36" s="103"/>
      <c r="M36" s="103"/>
    </row>
    <row r="37" spans="2:15" ht="12.75">
      <c r="B37" s="21"/>
      <c r="C37" s="32"/>
      <c r="D37" s="30"/>
      <c r="E37" s="26"/>
      <c r="H37" s="111"/>
      <c r="L37" s="152"/>
      <c r="M37" s="152"/>
      <c r="N37" s="105"/>
      <c r="O37" s="105"/>
    </row>
    <row r="38" spans="2:15" ht="12.75">
      <c r="B38" s="21"/>
      <c r="C38" s="37"/>
      <c r="D38" s="30"/>
      <c r="E38" s="26"/>
      <c r="H38" s="63"/>
      <c r="J38" s="155" t="s">
        <v>42</v>
      </c>
      <c r="K38" s="106"/>
      <c r="L38" s="156" t="s">
        <v>32</v>
      </c>
      <c r="N38" s="156" t="s">
        <v>33</v>
      </c>
      <c r="O38" s="105"/>
    </row>
    <row r="39" spans="2:14" ht="12.75">
      <c r="B39" s="38"/>
      <c r="C39" s="39"/>
      <c r="D39" s="30"/>
      <c r="E39" s="26"/>
      <c r="L39" t="s">
        <v>43</v>
      </c>
      <c r="N39" t="s">
        <v>44</v>
      </c>
    </row>
    <row r="40" spans="2:15" ht="12.75">
      <c r="B40" s="40" t="s">
        <v>19</v>
      </c>
      <c r="C40" s="41"/>
      <c r="D40" s="42"/>
      <c r="E40" s="132">
        <f>SUM(E32:E39)</f>
        <v>112.24911200000001</v>
      </c>
      <c r="H40" t="s">
        <v>27</v>
      </c>
      <c r="L40" s="106"/>
      <c r="M40" s="106"/>
      <c r="N40" s="105"/>
      <c r="O40" s="105"/>
    </row>
    <row r="41" spans="2:15" ht="12.75">
      <c r="B41" s="43" t="s">
        <v>20</v>
      </c>
      <c r="C41" s="44"/>
      <c r="D41" s="45"/>
      <c r="E41" s="133"/>
      <c r="H41" t="s">
        <v>45</v>
      </c>
      <c r="L41" s="154">
        <f>J20/30*26</f>
        <v>2944.0579999999995</v>
      </c>
      <c r="N41" s="154">
        <f>K20/30*19</f>
        <v>2151.4269999999997</v>
      </c>
      <c r="O41" s="154"/>
    </row>
    <row r="42" spans="2:15" ht="12.75">
      <c r="B42" s="134" t="s">
        <v>21</v>
      </c>
      <c r="C42" s="135"/>
      <c r="D42" s="136"/>
      <c r="E42" s="140">
        <f>E17-E30+E40</f>
        <v>1967.13478584</v>
      </c>
      <c r="H42" t="s">
        <v>46</v>
      </c>
      <c r="L42" s="154">
        <f>J20/25*14</f>
        <v>1902.3143999999998</v>
      </c>
      <c r="M42" s="157">
        <f>J20/25*3</f>
        <v>407.63879999999995</v>
      </c>
      <c r="N42" s="154"/>
      <c r="O42" s="154">
        <f>K20/25*11</f>
        <v>1494.6755999999998</v>
      </c>
    </row>
    <row r="43" spans="2:5" ht="13.5" thickBot="1">
      <c r="B43" s="137"/>
      <c r="C43" s="138"/>
      <c r="D43" s="139"/>
      <c r="E43" s="141"/>
    </row>
    <row r="44" spans="2:5" ht="13.5" thickBot="1">
      <c r="B44" s="46"/>
      <c r="C44" s="47"/>
      <c r="D44" s="47"/>
      <c r="E44" s="48"/>
    </row>
    <row r="45" spans="2:15" ht="12.75">
      <c r="B45" s="49"/>
      <c r="C45" s="49"/>
      <c r="D45" s="49"/>
      <c r="E45" s="49"/>
      <c r="H45" t="s">
        <v>47</v>
      </c>
      <c r="L45" s="154">
        <f>SUM(L41:L44)</f>
        <v>4846.372399999999</v>
      </c>
      <c r="N45" s="154">
        <f>SUM(N41:N44)</f>
        <v>2151.4269999999997</v>
      </c>
      <c r="O45" s="154"/>
    </row>
    <row r="47" spans="13:15" ht="12.75">
      <c r="M47" s="158">
        <f>L41+M42</f>
        <v>3351.6967999999997</v>
      </c>
      <c r="O47" s="158">
        <f>N41+O42</f>
        <v>3646.1025999999993</v>
      </c>
    </row>
    <row r="53" ht="12.75">
      <c r="B53" s="56"/>
    </row>
    <row r="55" spans="2:5" ht="12.75">
      <c r="B55" s="56"/>
      <c r="D55" s="55"/>
      <c r="E55" s="55"/>
    </row>
    <row r="56" spans="2:5" ht="12.75">
      <c r="B56" s="58"/>
      <c r="C56" s="55"/>
      <c r="D56" s="55"/>
      <c r="E56" s="55"/>
    </row>
    <row r="59" spans="2:5" ht="12.75">
      <c r="B59" s="57"/>
      <c r="E59" s="55"/>
    </row>
    <row r="61" spans="2:5" ht="12.75">
      <c r="B61" s="57"/>
      <c r="E61" s="55"/>
    </row>
    <row r="62" spans="2:5" ht="12.75">
      <c r="B62" s="57"/>
      <c r="E62" s="55"/>
    </row>
    <row r="63" spans="2:5" ht="12.75">
      <c r="B63" s="57"/>
      <c r="E63" s="55"/>
    </row>
    <row r="65" ht="12.75">
      <c r="E65" s="55"/>
    </row>
    <row r="67" spans="2:5" ht="12.75">
      <c r="B67" s="56"/>
      <c r="E67" s="59"/>
    </row>
  </sheetData>
  <mergeCells count="20">
    <mergeCell ref="N16:N17"/>
    <mergeCell ref="O16:O17"/>
    <mergeCell ref="L34:M34"/>
    <mergeCell ref="L37:M37"/>
    <mergeCell ref="J16:J17"/>
    <mergeCell ref="K16:K17"/>
    <mergeCell ref="L16:L17"/>
    <mergeCell ref="M16:M17"/>
    <mergeCell ref="B42:D43"/>
    <mergeCell ref="E42:E43"/>
    <mergeCell ref="H16:H17"/>
    <mergeCell ref="I16:I17"/>
    <mergeCell ref="B9:E10"/>
    <mergeCell ref="B17:B19"/>
    <mergeCell ref="E17:E19"/>
    <mergeCell ref="E40:E41"/>
    <mergeCell ref="B4:E4"/>
    <mergeCell ref="B5:E5"/>
    <mergeCell ref="B6:E6"/>
    <mergeCell ref="B7:E8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2012-07-02T15:00:39Z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