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<sst xmlns="http://schemas.openxmlformats.org/spreadsheetml/2006/main" count="52" uniqueCount="40">
  <si>
    <t>HABERES</t>
  </si>
  <si>
    <t xml:space="preserve"> </t>
  </si>
  <si>
    <t>IMPORTE</t>
  </si>
  <si>
    <t>DEDUCCIONES</t>
  </si>
  <si>
    <t>%</t>
  </si>
  <si>
    <t>JUBILACION</t>
  </si>
  <si>
    <t>LEY 19032</t>
  </si>
  <si>
    <t>ADICCIONALES</t>
  </si>
  <si>
    <t xml:space="preserve">TOTAL </t>
  </si>
  <si>
    <t>IMPORTE NETO A COBRAR</t>
  </si>
  <si>
    <t>PRESENTISMO</t>
  </si>
  <si>
    <t>OBRA SOCIAL OSECAC</t>
  </si>
  <si>
    <t>FAECYS</t>
  </si>
  <si>
    <t>APELLIDO Y NOMBRE</t>
  </si>
  <si>
    <t>LEGAJO Nº</t>
  </si>
  <si>
    <t>CUIT Nº</t>
  </si>
  <si>
    <t>WWW.ECONOBLOG.COM.AR</t>
  </si>
  <si>
    <t xml:space="preserve">Administ. A </t>
  </si>
  <si>
    <t>ANTIGÜEDAD</t>
  </si>
  <si>
    <t>F.E.C.</t>
  </si>
  <si>
    <t>APORTE SOLIDARIO (OBRA SOCIAL)</t>
  </si>
  <si>
    <t>Cuenta paralela</t>
  </si>
  <si>
    <t>Sueldo Básico</t>
  </si>
  <si>
    <t>SUELDO BÁSICO</t>
  </si>
  <si>
    <t>Feriado</t>
  </si>
  <si>
    <t>Antigüedad</t>
  </si>
  <si>
    <t>Presentismo</t>
  </si>
  <si>
    <t>HORAS</t>
  </si>
  <si>
    <t>Total</t>
  </si>
  <si>
    <t>FERIADO</t>
  </si>
  <si>
    <t>NO REMUNERATIVO</t>
  </si>
  <si>
    <t>SUELDO ACUERDO OCTUBRE 2016</t>
  </si>
  <si>
    <t>ANTIGÜEDAD ACUERDO OCTUBRE 2016</t>
  </si>
  <si>
    <t>PRESENTISMO ACUERDO OCTUBRE 2016</t>
  </si>
  <si>
    <t>FERIADO ACUERDO OCTUBRE 216</t>
  </si>
  <si>
    <t>DEDUCCIONES NO REMUNERATIVAS</t>
  </si>
  <si>
    <t>TOTAL DE DEDUCIONES</t>
  </si>
  <si>
    <t>LIQUIDACION HABERES MES OCTUBRE 2016</t>
  </si>
  <si>
    <t>TOTALES NO REMUNERATIVOS</t>
  </si>
  <si>
    <t>TOTALES REMUNERATIVOS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</si>
</sst>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  <numFmt numFmtId="169" formatCode="&quot;$&quot;\ #,##0.0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03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44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44" fontId="2" fillId="0" borderId="13" xfId="50" applyFont="1" applyBorder="1" applyAlignment="1">
      <alignment/>
    </xf>
    <xf numFmtId="0" fontId="2" fillId="0" borderId="14" xfId="0" applyFont="1" applyBorder="1" applyAlignment="1">
      <alignment/>
    </xf>
    <xf numFmtId="44" fontId="2" fillId="0" borderId="15" xfId="5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" fillId="16" borderId="18" xfId="0" applyFont="1" applyFill="1" applyBorder="1" applyAlignment="1">
      <alignment horizontal="center"/>
    </xf>
    <xf numFmtId="15" fontId="2" fillId="0" borderId="19" xfId="0" applyNumberFormat="1" applyFont="1" applyFill="1" applyBorder="1" applyAlignment="1">
      <alignment vertical="center"/>
    </xf>
    <xf numFmtId="44" fontId="2" fillId="0" borderId="13" xfId="50" applyFont="1" applyFill="1" applyBorder="1" applyAlignment="1">
      <alignment horizontal="center"/>
    </xf>
    <xf numFmtId="15" fontId="2" fillId="0" borderId="19" xfId="0" applyNumberFormat="1" applyFont="1" applyBorder="1" applyAlignment="1">
      <alignment vertical="center"/>
    </xf>
    <xf numFmtId="15" fontId="2" fillId="0" borderId="19" xfId="0" applyNumberFormat="1" applyFont="1" applyBorder="1" applyAlignment="1">
      <alignment horizontal="left" vertic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22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0" xfId="0" applyFont="1" applyBorder="1" applyAlignment="1">
      <alignment/>
    </xf>
    <xf numFmtId="44" fontId="2" fillId="0" borderId="23" xfId="50" applyFont="1" applyBorder="1" applyAlignment="1">
      <alignment/>
    </xf>
    <xf numFmtId="15" fontId="2" fillId="0" borderId="24" xfId="0" applyNumberFormat="1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horizontal="center"/>
    </xf>
    <xf numFmtId="44" fontId="2" fillId="0" borderId="14" xfId="5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2" fillId="16" borderId="25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44" fontId="1" fillId="16" borderId="26" xfId="50" applyFont="1" applyFill="1" applyBorder="1" applyAlignment="1">
      <alignment horizontal="center"/>
    </xf>
    <xf numFmtId="44" fontId="2" fillId="0" borderId="13" xfId="50" applyFont="1" applyFill="1" applyBorder="1" applyAlignment="1">
      <alignment/>
    </xf>
    <xf numFmtId="0" fontId="2" fillId="0" borderId="27" xfId="0" applyFont="1" applyBorder="1" applyAlignment="1">
      <alignment/>
    </xf>
    <xf numFmtId="44" fontId="2" fillId="0" borderId="28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44" fontId="23" fillId="0" borderId="29" xfId="5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30" xfId="0" applyBorder="1" applyAlignment="1">
      <alignment/>
    </xf>
    <xf numFmtId="44" fontId="2" fillId="0" borderId="31" xfId="50" applyFont="1" applyFill="1" applyBorder="1" applyAlignment="1">
      <alignment horizontal="center"/>
    </xf>
    <xf numFmtId="0" fontId="0" fillId="0" borderId="32" xfId="0" applyBorder="1" applyAlignment="1">
      <alignment/>
    </xf>
    <xf numFmtId="44" fontId="2" fillId="0" borderId="33" xfId="50" applyFont="1" applyFill="1" applyBorder="1" applyAlignment="1">
      <alignment horizontal="center"/>
    </xf>
    <xf numFmtId="0" fontId="0" fillId="0" borderId="34" xfId="0" applyFill="1" applyBorder="1" applyAlignment="1">
      <alignment/>
    </xf>
    <xf numFmtId="44" fontId="0" fillId="0" borderId="35" xfId="0" applyNumberFormat="1" applyBorder="1" applyAlignment="1">
      <alignment/>
    </xf>
    <xf numFmtId="44" fontId="2" fillId="16" borderId="36" xfId="50" applyFont="1" applyFill="1" applyBorder="1" applyAlignment="1">
      <alignment/>
    </xf>
    <xf numFmtId="15" fontId="1" fillId="16" borderId="37" xfId="0" applyNumberFormat="1" applyFont="1" applyFill="1" applyBorder="1" applyAlignment="1">
      <alignment horizontal="center" vertical="center"/>
    </xf>
    <xf numFmtId="2" fontId="1" fillId="16" borderId="25" xfId="0" applyNumberFormat="1" applyFont="1" applyFill="1" applyBorder="1" applyAlignment="1">
      <alignment horizontal="center"/>
    </xf>
    <xf numFmtId="44" fontId="1" fillId="16" borderId="38" xfId="50" applyFont="1" applyFill="1" applyBorder="1" applyAlignment="1">
      <alignment horizontal="center"/>
    </xf>
    <xf numFmtId="1" fontId="2" fillId="0" borderId="39" xfId="50" applyNumberFormat="1" applyFont="1" applyFill="1" applyBorder="1" applyAlignment="1">
      <alignment horizontal="center"/>
    </xf>
    <xf numFmtId="15" fontId="2" fillId="0" borderId="24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44" fontId="2" fillId="0" borderId="23" xfId="50" applyFont="1" applyFill="1" applyBorder="1" applyAlignment="1">
      <alignment/>
    </xf>
    <xf numFmtId="15" fontId="1" fillId="16" borderId="22" xfId="0" applyNumberFormat="1" applyFont="1" applyFill="1" applyBorder="1" applyAlignment="1">
      <alignment horizontal="center" vertical="center"/>
    </xf>
    <xf numFmtId="15" fontId="1" fillId="16" borderId="40" xfId="0" applyNumberFormat="1" applyFont="1" applyFill="1" applyBorder="1" applyAlignment="1">
      <alignment horizontal="center" vertical="center"/>
    </xf>
    <xf numFmtId="15" fontId="1" fillId="16" borderId="12" xfId="0" applyNumberFormat="1" applyFont="1" applyFill="1" applyBorder="1" applyAlignment="1">
      <alignment horizontal="center" vertical="center"/>
    </xf>
    <xf numFmtId="15" fontId="1" fillId="16" borderId="20" xfId="0" applyNumberFormat="1" applyFont="1" applyFill="1" applyBorder="1" applyAlignment="1">
      <alignment vertical="center"/>
    </xf>
    <xf numFmtId="2" fontId="2" fillId="16" borderId="14" xfId="0" applyNumberFormat="1" applyFont="1" applyFill="1" applyBorder="1" applyAlignment="1">
      <alignment/>
    </xf>
    <xf numFmtId="44" fontId="1" fillId="16" borderId="14" xfId="50" applyFont="1" applyFill="1" applyBorder="1" applyAlignment="1">
      <alignment horizontal="center"/>
    </xf>
    <xf numFmtId="169" fontId="2" fillId="16" borderId="23" xfId="0" applyNumberFormat="1" applyFont="1" applyFill="1" applyBorder="1" applyAlignment="1">
      <alignment/>
    </xf>
    <xf numFmtId="15" fontId="2" fillId="0" borderId="41" xfId="0" applyNumberFormat="1" applyFont="1" applyFill="1" applyBorder="1" applyAlignment="1">
      <alignment vertical="center"/>
    </xf>
    <xf numFmtId="44" fontId="23" fillId="0" borderId="42" xfId="50" applyFont="1" applyFill="1" applyBorder="1" applyAlignment="1">
      <alignment horizontal="center"/>
    </xf>
    <xf numFmtId="0" fontId="21" fillId="24" borderId="43" xfId="0" applyFont="1" applyFill="1" applyBorder="1" applyAlignment="1">
      <alignment horizontal="center"/>
    </xf>
    <xf numFmtId="0" fontId="21" fillId="24" borderId="16" xfId="0" applyFont="1" applyFill="1" applyBorder="1" applyAlignment="1">
      <alignment horizontal="center"/>
    </xf>
    <xf numFmtId="15" fontId="1" fillId="16" borderId="44" xfId="0" applyNumberFormat="1" applyFont="1" applyFill="1" applyBorder="1" applyAlignment="1">
      <alignment vertical="center"/>
    </xf>
    <xf numFmtId="2" fontId="2" fillId="16" borderId="45" xfId="0" applyNumberFormat="1" applyFont="1" applyFill="1" applyBorder="1" applyAlignment="1">
      <alignment/>
    </xf>
    <xf numFmtId="44" fontId="1" fillId="16" borderId="45" xfId="50" applyFont="1" applyFill="1" applyBorder="1" applyAlignment="1">
      <alignment horizontal="center"/>
    </xf>
    <xf numFmtId="169" fontId="2" fillId="16" borderId="46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vertical="center"/>
    </xf>
    <xf numFmtId="0" fontId="19" fillId="24" borderId="44" xfId="0" applyFont="1" applyFill="1" applyBorder="1" applyAlignment="1">
      <alignment horizontal="center"/>
    </xf>
    <xf numFmtId="0" fontId="19" fillId="24" borderId="35" xfId="0" applyFont="1" applyFill="1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47" xfId="0" applyFont="1" applyFill="1" applyBorder="1" applyAlignment="1">
      <alignment/>
    </xf>
    <xf numFmtId="0" fontId="1" fillId="24" borderId="18" xfId="0" applyFont="1" applyFill="1" applyBorder="1" applyAlignment="1">
      <alignment/>
    </xf>
    <xf numFmtId="0" fontId="1" fillId="24" borderId="16" xfId="0" applyFont="1" applyFill="1" applyBorder="1" applyAlignment="1">
      <alignment/>
    </xf>
    <xf numFmtId="0" fontId="1" fillId="24" borderId="17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47" xfId="0" applyNumberFormat="1" applyFont="1" applyBorder="1" applyAlignment="1">
      <alignment horizontal="center" vertical="center"/>
    </xf>
    <xf numFmtId="15" fontId="1" fillId="0" borderId="18" xfId="0" applyNumberFormat="1" applyFont="1" applyBorder="1" applyAlignment="1">
      <alignment horizontal="center" vertical="center"/>
    </xf>
    <xf numFmtId="44" fontId="2" fillId="0" borderId="23" xfId="50" applyFont="1" applyBorder="1" applyAlignment="1">
      <alignment/>
    </xf>
    <xf numFmtId="44" fontId="2" fillId="0" borderId="48" xfId="50" applyFont="1" applyBorder="1" applyAlignment="1">
      <alignment/>
    </xf>
    <xf numFmtId="44" fontId="2" fillId="16" borderId="36" xfId="50" applyFont="1" applyFill="1" applyBorder="1" applyAlignment="1">
      <alignment/>
    </xf>
    <xf numFmtId="44" fontId="2" fillId="16" borderId="49" xfId="50" applyFont="1" applyFill="1" applyBorder="1" applyAlignment="1">
      <alignment/>
    </xf>
    <xf numFmtId="0" fontId="0" fillId="24" borderId="37" xfId="0" applyFill="1" applyBorder="1" applyAlignment="1">
      <alignment horizontal="center"/>
    </xf>
    <xf numFmtId="0" fontId="0" fillId="24" borderId="50" xfId="0" applyFill="1" applyBorder="1" applyAlignment="1">
      <alignment horizontal="center"/>
    </xf>
    <xf numFmtId="0" fontId="0" fillId="24" borderId="51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4" borderId="40" xfId="0" applyFill="1" applyBorder="1" applyAlignment="1">
      <alignment horizontal="center"/>
    </xf>
    <xf numFmtId="0" fontId="0" fillId="24" borderId="52" xfId="0" applyFill="1" applyBorder="1" applyAlignment="1">
      <alignment horizontal="center"/>
    </xf>
    <xf numFmtId="0" fontId="10" fillId="24" borderId="20" xfId="45" applyFill="1" applyBorder="1" applyAlignment="1" applyProtection="1">
      <alignment horizontal="center"/>
      <protection/>
    </xf>
    <xf numFmtId="0" fontId="21" fillId="24" borderId="53" xfId="0" applyFont="1" applyFill="1" applyBorder="1" applyAlignment="1">
      <alignment horizontal="center"/>
    </xf>
    <xf numFmtId="0" fontId="21" fillId="24" borderId="17" xfId="0" applyFont="1" applyFill="1" applyBorder="1" applyAlignment="1">
      <alignment horizontal="center"/>
    </xf>
    <xf numFmtId="0" fontId="21" fillId="24" borderId="21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9"/>
  <sheetViews>
    <sheetView tabSelected="1" view="pageLayout" workbookViewId="0" topLeftCell="A16">
      <selection activeCell="E35" sqref="E35"/>
    </sheetView>
  </sheetViews>
  <sheetFormatPr defaultColWidth="11.421875" defaultRowHeight="15"/>
  <cols>
    <col min="2" max="2" width="31.8515625" style="0" bestFit="1" customWidth="1"/>
    <col min="7" max="7" width="14.8515625" style="0" bestFit="1" customWidth="1"/>
  </cols>
  <sheetData>
    <row r="2" ht="15.75" thickBot="1"/>
    <row r="3" spans="2:5" ht="15">
      <c r="B3" s="93" t="s">
        <v>13</v>
      </c>
      <c r="C3" s="94"/>
      <c r="D3" s="94"/>
      <c r="E3" s="95"/>
    </row>
    <row r="4" spans="2:5" ht="15">
      <c r="B4" s="96" t="s">
        <v>14</v>
      </c>
      <c r="C4" s="97"/>
      <c r="D4" s="97"/>
      <c r="E4" s="98"/>
    </row>
    <row r="5" spans="2:5" ht="15">
      <c r="B5" s="96" t="s">
        <v>15</v>
      </c>
      <c r="C5" s="97"/>
      <c r="D5" s="97"/>
      <c r="E5" s="98"/>
    </row>
    <row r="6" spans="2:5" ht="15">
      <c r="B6" s="96" t="s">
        <v>17</v>
      </c>
      <c r="C6" s="97"/>
      <c r="D6" s="97"/>
      <c r="E6" s="98"/>
    </row>
    <row r="7" spans="2:5" ht="15">
      <c r="B7" s="99" t="s">
        <v>16</v>
      </c>
      <c r="C7" s="100"/>
      <c r="D7" s="100"/>
      <c r="E7" s="67"/>
    </row>
    <row r="8" spans="2:5" ht="15.75" thickBot="1">
      <c r="B8" s="68"/>
      <c r="C8" s="101"/>
      <c r="D8" s="101"/>
      <c r="E8" s="102"/>
    </row>
    <row r="9" spans="2:5" ht="15">
      <c r="B9" s="76" t="s">
        <v>37</v>
      </c>
      <c r="C9" s="77"/>
      <c r="D9" s="77"/>
      <c r="E9" s="78"/>
    </row>
    <row r="10" spans="2:5" ht="15.75" thickBot="1">
      <c r="B10" s="79"/>
      <c r="C10" s="80"/>
      <c r="D10" s="80"/>
      <c r="E10" s="81"/>
    </row>
    <row r="11" spans="2:8" ht="15.75" thickBot="1">
      <c r="B11" s="1" t="s">
        <v>0</v>
      </c>
      <c r="C11" s="2" t="s">
        <v>1</v>
      </c>
      <c r="D11" s="38" t="s">
        <v>27</v>
      </c>
      <c r="E11" s="14" t="s">
        <v>2</v>
      </c>
      <c r="G11" s="74" t="s">
        <v>21</v>
      </c>
      <c r="H11" s="75"/>
    </row>
    <row r="12" spans="2:8" ht="15">
      <c r="B12" s="15" t="s">
        <v>23</v>
      </c>
      <c r="C12" s="40">
        <v>13088.83</v>
      </c>
      <c r="D12" s="39">
        <v>84</v>
      </c>
      <c r="E12" s="16">
        <f>+C12/200*D12</f>
        <v>5497.308599999999</v>
      </c>
      <c r="G12" s="45" t="s">
        <v>22</v>
      </c>
      <c r="H12" s="46">
        <f>+C12</f>
        <v>13088.83</v>
      </c>
    </row>
    <row r="13" spans="2:8" ht="15">
      <c r="B13" s="22" t="s">
        <v>29</v>
      </c>
      <c r="C13" s="23"/>
      <c r="D13" s="39">
        <v>4</v>
      </c>
      <c r="E13" s="16">
        <f>+C12/25/8*D13</f>
        <v>261.7766</v>
      </c>
      <c r="G13" s="42" t="s">
        <v>24</v>
      </c>
      <c r="H13" s="16">
        <f>+H12/25*D13</f>
        <v>2094.2128</v>
      </c>
    </row>
    <row r="14" spans="2:8" ht="15">
      <c r="B14" s="15" t="s">
        <v>18</v>
      </c>
      <c r="C14" s="3">
        <v>2</v>
      </c>
      <c r="D14" s="39"/>
      <c r="E14" s="16">
        <f>(E12+E13)*(C14*1)%</f>
        <v>115.181704</v>
      </c>
      <c r="G14" s="42" t="s">
        <v>25</v>
      </c>
      <c r="H14" s="16">
        <f>+(H12+H13)*(C14)%</f>
        <v>303.66085599999997</v>
      </c>
    </row>
    <row r="15" spans="2:8" ht="15.75" thickBot="1">
      <c r="B15" s="15" t="s">
        <v>10</v>
      </c>
      <c r="C15" s="4" t="s">
        <v>1</v>
      </c>
      <c r="D15" s="39"/>
      <c r="E15" s="16">
        <f>(E12+E14+E13)/12</f>
        <v>489.52224199999995</v>
      </c>
      <c r="G15" s="43" t="s">
        <v>26</v>
      </c>
      <c r="H15" s="44">
        <f>+(H12+H13+H14)/12</f>
        <v>1290.558638</v>
      </c>
    </row>
    <row r="16" spans="2:8" ht="15.75" thickBot="1">
      <c r="B16" s="22"/>
      <c r="C16" s="40"/>
      <c r="D16" s="39"/>
      <c r="E16" s="16"/>
      <c r="G16" s="47" t="s">
        <v>28</v>
      </c>
      <c r="H16" s="48">
        <f>SUM(H12:H15)</f>
        <v>16777.262294</v>
      </c>
    </row>
    <row r="17" spans="2:5" ht="15.75" thickBot="1">
      <c r="B17" s="28"/>
      <c r="C17" s="29" t="s">
        <v>1</v>
      </c>
      <c r="D17" s="30" t="s">
        <v>1</v>
      </c>
      <c r="E17" s="27"/>
    </row>
    <row r="18" spans="2:5" ht="15.75" thickBot="1">
      <c r="B18" s="86" t="s">
        <v>39</v>
      </c>
      <c r="C18" s="87"/>
      <c r="D18" s="88"/>
      <c r="E18" s="49">
        <f>SUM(E12:E17)</f>
        <v>6363.789145999999</v>
      </c>
    </row>
    <row r="19" spans="2:5" ht="15">
      <c r="B19" s="50" t="s">
        <v>30</v>
      </c>
      <c r="C19" s="51"/>
      <c r="D19" s="32" t="s">
        <v>27</v>
      </c>
      <c r="E19" s="52" t="s">
        <v>2</v>
      </c>
    </row>
    <row r="20" spans="2:5" ht="15">
      <c r="B20" s="15" t="s">
        <v>31</v>
      </c>
      <c r="C20" s="40">
        <v>1308.88</v>
      </c>
      <c r="D20" s="39">
        <f>+D12</f>
        <v>84</v>
      </c>
      <c r="E20" s="16">
        <f>+C20/200*D20</f>
        <v>549.7296</v>
      </c>
    </row>
    <row r="21" spans="2:5" ht="15">
      <c r="B21" s="15" t="s">
        <v>34</v>
      </c>
      <c r="C21" s="23"/>
      <c r="D21" s="39">
        <f>+D13</f>
        <v>4</v>
      </c>
      <c r="E21" s="16">
        <f>+C20/25/8*D21</f>
        <v>26.1776</v>
      </c>
    </row>
    <row r="22" spans="2:5" ht="15">
      <c r="B22" s="15" t="s">
        <v>32</v>
      </c>
      <c r="C22" s="73">
        <f>+C14</f>
        <v>2</v>
      </c>
      <c r="D22" s="39"/>
      <c r="E22" s="16">
        <f>+(E20+E21)*(C22*1%)</f>
        <v>11.518144</v>
      </c>
    </row>
    <row r="23" spans="2:5" ht="15.75" thickBot="1">
      <c r="B23" s="15" t="s">
        <v>33</v>
      </c>
      <c r="C23" s="23"/>
      <c r="D23" s="39"/>
      <c r="E23" s="16">
        <f>+(E20+E21+E22)/12</f>
        <v>48.952112</v>
      </c>
    </row>
    <row r="24" spans="2:5" ht="15.75" thickBot="1">
      <c r="B24" s="86" t="s">
        <v>38</v>
      </c>
      <c r="C24" s="87"/>
      <c r="D24" s="88"/>
      <c r="E24" s="49">
        <f>+E20+E21+E22+E23</f>
        <v>636.3774559999999</v>
      </c>
    </row>
    <row r="25" spans="2:5" ht="15">
      <c r="B25" s="1" t="s">
        <v>3</v>
      </c>
      <c r="C25" s="33" t="s">
        <v>4</v>
      </c>
      <c r="D25" s="32"/>
      <c r="E25" s="34" t="s">
        <v>2</v>
      </c>
    </row>
    <row r="26" spans="2:5" ht="15">
      <c r="B26" s="17" t="s">
        <v>5</v>
      </c>
      <c r="C26" s="5">
        <v>11</v>
      </c>
      <c r="D26" s="41"/>
      <c r="E26" s="35">
        <f>(E18)*11%</f>
        <v>700.0168060599999</v>
      </c>
    </row>
    <row r="27" spans="2:5" ht="15">
      <c r="B27" s="17" t="s">
        <v>6</v>
      </c>
      <c r="C27" s="3">
        <v>3</v>
      </c>
      <c r="D27" s="41"/>
      <c r="E27" s="35">
        <f>(E18)*3%</f>
        <v>190.91367437999997</v>
      </c>
    </row>
    <row r="28" spans="2:5" ht="15">
      <c r="B28" s="17" t="s">
        <v>11</v>
      </c>
      <c r="C28" s="6">
        <v>3</v>
      </c>
      <c r="D28" s="41"/>
      <c r="E28" s="35">
        <f>+H16*3%</f>
        <v>503.31786882</v>
      </c>
    </row>
    <row r="29" spans="2:5" ht="15">
      <c r="B29" s="17" t="s">
        <v>19</v>
      </c>
      <c r="C29" s="6">
        <v>2</v>
      </c>
      <c r="D29" s="41"/>
      <c r="E29" s="35">
        <f>E18*2%</f>
        <v>127.27578291999998</v>
      </c>
    </row>
    <row r="30" spans="2:5" ht="15">
      <c r="B30" s="17" t="s">
        <v>12</v>
      </c>
      <c r="C30" s="8">
        <v>0.5</v>
      </c>
      <c r="D30" s="41"/>
      <c r="E30" s="35">
        <f>E18*0.5%</f>
        <v>31.818945729999996</v>
      </c>
    </row>
    <row r="31" spans="2:5" ht="15">
      <c r="B31" s="54" t="s">
        <v>20</v>
      </c>
      <c r="C31" s="55"/>
      <c r="D31" s="56"/>
      <c r="E31" s="57">
        <v>100</v>
      </c>
    </row>
    <row r="32" spans="2:5" ht="15">
      <c r="B32" s="58" t="s">
        <v>35</v>
      </c>
      <c r="C32" s="60" t="s">
        <v>4</v>
      </c>
      <c r="D32" s="60"/>
      <c r="E32" s="59" t="s">
        <v>2</v>
      </c>
    </row>
    <row r="33" spans="2:5" ht="15">
      <c r="B33" s="17" t="s">
        <v>11</v>
      </c>
      <c r="C33" s="8">
        <v>3</v>
      </c>
      <c r="D33" s="41"/>
      <c r="E33" s="35">
        <f>+E24*3%</f>
        <v>19.09132368</v>
      </c>
    </row>
    <row r="34" spans="2:5" ht="15">
      <c r="B34" s="18" t="s">
        <v>19</v>
      </c>
      <c r="C34" s="6">
        <v>2</v>
      </c>
      <c r="D34" s="7"/>
      <c r="E34" s="9">
        <f>+E24*2%</f>
        <v>12.727549119999999</v>
      </c>
    </row>
    <row r="35" spans="2:5" ht="15">
      <c r="B35" s="18" t="s">
        <v>12</v>
      </c>
      <c r="C35" s="8">
        <v>0.5</v>
      </c>
      <c r="D35" s="7"/>
      <c r="E35" s="9">
        <f>+E24*0.5%</f>
        <v>3.1818872799999998</v>
      </c>
    </row>
    <row r="36" spans="2:5" ht="15.75" thickBot="1">
      <c r="B36" s="61" t="s">
        <v>36</v>
      </c>
      <c r="C36" s="62"/>
      <c r="D36" s="63"/>
      <c r="E36" s="64">
        <f>SUM(E26:E35)</f>
        <v>1688.3438379899999</v>
      </c>
    </row>
    <row r="37" spans="2:5" ht="15.75" thickBot="1">
      <c r="B37" s="69"/>
      <c r="C37" s="70"/>
      <c r="D37" s="71" t="s">
        <v>2</v>
      </c>
      <c r="E37" s="72">
        <f>E18-E36</f>
        <v>4675.445308009999</v>
      </c>
    </row>
    <row r="38" spans="2:5" ht="15">
      <c r="B38" s="65"/>
      <c r="C38" s="66"/>
      <c r="D38" s="53"/>
      <c r="E38" s="46"/>
    </row>
    <row r="39" spans="2:5" ht="15">
      <c r="B39" s="26"/>
      <c r="C39" s="10"/>
      <c r="D39" s="11"/>
      <c r="E39" s="9"/>
    </row>
    <row r="40" spans="2:5" ht="15">
      <c r="B40" s="19" t="s">
        <v>8</v>
      </c>
      <c r="C40" s="10"/>
      <c r="D40" s="11"/>
      <c r="E40" s="89">
        <f>SUM(E38:E38)</f>
        <v>0</v>
      </c>
    </row>
    <row r="41" spans="2:5" ht="15.75" thickBot="1">
      <c r="B41" s="31" t="s">
        <v>7</v>
      </c>
      <c r="C41" s="36"/>
      <c r="D41" s="37"/>
      <c r="E41" s="90"/>
    </row>
    <row r="42" spans="2:5" ht="15">
      <c r="B42" s="82" t="s">
        <v>9</v>
      </c>
      <c r="C42" s="83"/>
      <c r="D42" s="83"/>
      <c r="E42" s="91">
        <f>E18-E36+E40</f>
        <v>4675.445308009999</v>
      </c>
    </row>
    <row r="43" spans="2:5" ht="15.75" thickBot="1">
      <c r="B43" s="84"/>
      <c r="C43" s="85"/>
      <c r="D43" s="85"/>
      <c r="E43" s="92"/>
    </row>
    <row r="44" spans="2:5" ht="15.75" thickBot="1">
      <c r="B44" s="12"/>
      <c r="C44" s="13"/>
      <c r="D44" s="13"/>
      <c r="E44" s="20"/>
    </row>
    <row r="47" spans="2:3" ht="15">
      <c r="B47" s="21"/>
      <c r="C47" s="21"/>
    </row>
    <row r="58" ht="15">
      <c r="A58" s="24"/>
    </row>
    <row r="59" ht="15">
      <c r="A59" s="25"/>
    </row>
  </sheetData>
  <sheetProtection/>
  <mergeCells count="12">
    <mergeCell ref="B3:E3"/>
    <mergeCell ref="B4:E4"/>
    <mergeCell ref="B6:E6"/>
    <mergeCell ref="B7:E8"/>
    <mergeCell ref="B5:E5"/>
    <mergeCell ref="G11:H11"/>
    <mergeCell ref="B9:E10"/>
    <mergeCell ref="B42:D43"/>
    <mergeCell ref="B18:D18"/>
    <mergeCell ref="E40:E41"/>
    <mergeCell ref="E42:E43"/>
    <mergeCell ref="B24:D24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2017-01-02T13:40:31Z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