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<sst xmlns="http://schemas.openxmlformats.org/spreadsheetml/2006/main" count="77" uniqueCount="43">
  <si>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</si>
  <si>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</si>
  <si>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</si>
  <si>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</si>
  <si>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</si>
  <si>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</si>
  <si>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</si>
  <si>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</si>
  <si>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</si>
  <si>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</si>
  <si>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</si>
  <si>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</si>
  <si>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</si>
  <si>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</si>
  <si>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</si>
  <si>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</si>
  <si>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</si>
  <si>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</si>
  <si>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</si>
  <si>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</si>
  <si>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</si>
  <si>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</si>
  <si>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</si>
  <si>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</si>
  <si>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</si>
  <si>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</si>
  <si>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</si>
  <si>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</si>
  <si>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</si>
  <si>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IMGR</t>
  </si>
  <si>
    <t>Diferencia a pagar</t>
  </si>
  <si>
    <t>A CUENTA FUTUROS AUMENTOS</t>
  </si>
  <si>
    <t>Antigüedad</t>
  </si>
  <si>
    <t>Sueldo 2da quincena</t>
  </si>
  <si>
    <t>DESCUENTO OBRA SOCIAL GRATIFICA-</t>
  </si>
  <si>
    <t xml:space="preserve">CION EXTRAORDINARIA </t>
  </si>
  <si>
    <t>DECRETO 665/19</t>
  </si>
  <si>
    <t>GRATIFICACION EXTRAORDINARIA  CUOTA 5</t>
  </si>
  <si>
    <t xml:space="preserve">NO REMUNERATIVA ACUERDO </t>
  </si>
  <si>
    <t>UOMRA 2019/2020</t>
  </si>
  <si>
    <t>LIQUIDACION HABERES MES NOVIEMBRE 2019 - PRIMERA QUINCENA</t>
  </si>
  <si>
    <t>LIQUIDACION HABERES MES NOVIEMBRE 2019 - SEGUNDA QUINCENA</t>
  </si>
  <si>
    <t>2da. Cuota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</si>
</sst>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12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0" fontId="2" fillId="0" borderId="30" xfId="0" applyFont="1" applyBorder="1" applyAlignment="1">
      <alignment/>
    </xf>
    <xf numFmtId="44" fontId="2" fillId="0" borderId="31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2" xfId="0" applyNumberFormat="1" applyBorder="1" applyAlignment="1">
      <alignment/>
    </xf>
    <xf numFmtId="44" fontId="0" fillId="0" borderId="33" xfId="0" applyNumberFormat="1" applyBorder="1" applyAlignment="1">
      <alignment/>
    </xf>
    <xf numFmtId="44" fontId="0" fillId="16" borderId="34" xfId="0" applyNumberFormat="1" applyFill="1" applyBorder="1" applyAlignment="1">
      <alignment/>
    </xf>
    <xf numFmtId="44" fontId="0" fillId="16" borderId="35" xfId="0" applyNumberFormat="1" applyFill="1" applyBorder="1" applyAlignment="1">
      <alignment/>
    </xf>
    <xf numFmtId="44" fontId="0" fillId="0" borderId="15" xfId="0" applyNumberFormat="1" applyBorder="1" applyAlignment="1">
      <alignment/>
    </xf>
    <xf numFmtId="0" fontId="0" fillId="0" borderId="33" xfId="0" applyBorder="1" applyAlignment="1">
      <alignment/>
    </xf>
    <xf numFmtId="15" fontId="2" fillId="0" borderId="26" xfId="0" applyNumberFormat="1" applyFont="1" applyBorder="1" applyAlignment="1">
      <alignment vertical="center"/>
    </xf>
    <xf numFmtId="44" fontId="1" fillId="16" borderId="36" xfId="50" applyFont="1" applyFill="1" applyBorder="1" applyAlignment="1">
      <alignment/>
    </xf>
    <xf numFmtId="44" fontId="1" fillId="0" borderId="15" xfId="50" applyFont="1" applyBorder="1" applyAlignment="1">
      <alignment/>
    </xf>
    <xf numFmtId="15" fontId="2" fillId="24" borderId="14" xfId="0" applyNumberFormat="1" applyFont="1" applyFill="1" applyBorder="1" applyAlignment="1">
      <alignment vertical="center"/>
    </xf>
    <xf numFmtId="0" fontId="19" fillId="25" borderId="29" xfId="0" applyFont="1" applyFill="1" applyBorder="1" applyAlignment="1">
      <alignment horizontal="center"/>
    </xf>
    <xf numFmtId="44" fontId="2" fillId="0" borderId="25" xfId="50" applyFont="1" applyBorder="1" applyAlignment="1">
      <alignment/>
    </xf>
    <xf numFmtId="44" fontId="2" fillId="0" borderId="34" xfId="5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4" fontId="2" fillId="16" borderId="38" xfId="50" applyFont="1" applyFill="1" applyBorder="1" applyAlignment="1">
      <alignment/>
    </xf>
    <xf numFmtId="44" fontId="2" fillId="16" borderId="39" xfId="50" applyFon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16" borderId="42" xfId="0" applyFill="1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9" fillId="25" borderId="48" xfId="0" applyFont="1" applyFill="1" applyBorder="1" applyAlignment="1">
      <alignment horizontal="center"/>
    </xf>
    <xf numFmtId="0" fontId="19" fillId="25" borderId="1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10" fillId="25" borderId="23" xfId="45" applyFill="1" applyBorder="1" applyAlignment="1" applyProtection="1">
      <alignment horizontal="center"/>
      <protection/>
    </xf>
    <xf numFmtId="0" fontId="21" fillId="25" borderId="55" xfId="0" applyFont="1" applyFill="1" applyBorder="1" applyAlignment="1">
      <alignment horizontal="center"/>
    </xf>
    <xf numFmtId="0" fontId="21" fillId="25" borderId="56" xfId="0" applyFont="1" applyFill="1" applyBorder="1" applyAlignment="1">
      <alignment horizontal="center"/>
    </xf>
    <xf numFmtId="0" fontId="21" fillId="25" borderId="19" xfId="0" applyFont="1" applyFill="1" applyBorder="1" applyAlignment="1">
      <alignment horizontal="center"/>
    </xf>
    <xf numFmtId="0" fontId="21" fillId="25" borderId="20" xfId="0" applyFont="1" applyFill="1" applyBorder="1" applyAlignment="1">
      <alignment horizontal="center"/>
    </xf>
    <xf numFmtId="0" fontId="21" fillId="25" borderId="24" xfId="0" applyFont="1" applyFill="1" applyBorder="1" applyAlignment="1">
      <alignment horizontal="center"/>
    </xf>
    <xf numFmtId="15" fontId="1" fillId="25" borderId="10" xfId="0" applyNumberFormat="1" applyFont="1" applyFill="1" applyBorder="1" applyAlignment="1">
      <alignment horizontal="center" vertical="center"/>
    </xf>
    <xf numFmtId="0" fontId="1" fillId="25" borderId="37" xfId="0" applyFont="1" applyFill="1" applyBorder="1" applyAlignment="1">
      <alignment/>
    </xf>
    <xf numFmtId="0" fontId="1" fillId="25" borderId="21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1" fillId="25" borderId="20" xfId="0" applyFont="1" applyFill="1" applyBorder="1" applyAlignment="1">
      <alignment/>
    </xf>
    <xf numFmtId="0" fontId="1" fillId="25" borderId="24" xfId="0" applyFon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0" fontId="0" fillId="25" borderId="49" xfId="0" applyFill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25" borderId="57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58" xfId="0" applyFill="1" applyBorder="1" applyAlignment="1">
      <alignment horizontal="center"/>
    </xf>
    <xf numFmtId="0" fontId="0" fillId="25" borderId="5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7"/>
  <sheetViews>
    <sheetView tabSelected="1" view="pageLayout" workbookViewId="0" topLeftCell="A8">
      <selection activeCell="J40" sqref="J40:J41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106" t="s">
        <v>12</v>
      </c>
      <c r="C3" s="107"/>
      <c r="D3" s="107"/>
      <c r="E3" s="108"/>
      <c r="G3" s="106" t="s">
        <v>12</v>
      </c>
      <c r="H3" s="107"/>
      <c r="I3" s="107"/>
      <c r="J3" s="108"/>
    </row>
    <row r="4" spans="2:10" ht="15">
      <c r="B4" s="109" t="s">
        <v>13</v>
      </c>
      <c r="C4" s="110"/>
      <c r="D4" s="110"/>
      <c r="E4" s="111"/>
      <c r="G4" s="109" t="s">
        <v>13</v>
      </c>
      <c r="H4" s="110"/>
      <c r="I4" s="110"/>
      <c r="J4" s="111"/>
    </row>
    <row r="5" spans="2:10" ht="15">
      <c r="B5" s="109" t="s">
        <v>14</v>
      </c>
      <c r="C5" s="110"/>
      <c r="D5" s="110"/>
      <c r="E5" s="111"/>
      <c r="G5" s="109" t="s">
        <v>14</v>
      </c>
      <c r="H5" s="110"/>
      <c r="I5" s="110"/>
      <c r="J5" s="111"/>
    </row>
    <row r="6" spans="2:10" ht="15">
      <c r="B6" s="109" t="s">
        <v>26</v>
      </c>
      <c r="C6" s="110"/>
      <c r="D6" s="110"/>
      <c r="E6" s="111"/>
      <c r="G6" s="109" t="s">
        <v>26</v>
      </c>
      <c r="H6" s="110"/>
      <c r="I6" s="110"/>
      <c r="J6" s="111"/>
    </row>
    <row r="7" spans="2:10" ht="15">
      <c r="B7" s="88" t="s">
        <v>15</v>
      </c>
      <c r="C7" s="89"/>
      <c r="D7" s="89"/>
      <c r="E7" s="90"/>
      <c r="G7" s="88" t="s">
        <v>15</v>
      </c>
      <c r="H7" s="89"/>
      <c r="I7" s="89"/>
      <c r="J7" s="90"/>
    </row>
    <row r="8" spans="2:10" ht="15.75" thickBot="1">
      <c r="B8" s="91"/>
      <c r="C8" s="92"/>
      <c r="D8" s="92"/>
      <c r="E8" s="93"/>
      <c r="G8" s="91"/>
      <c r="H8" s="92"/>
      <c r="I8" s="92"/>
      <c r="J8" s="93"/>
    </row>
    <row r="9" spans="2:10" ht="15.75" thickBot="1">
      <c r="B9" s="94" t="s">
        <v>40</v>
      </c>
      <c r="C9" s="95"/>
      <c r="D9" s="95"/>
      <c r="E9" s="96"/>
      <c r="G9" s="94" t="s">
        <v>41</v>
      </c>
      <c r="H9" s="95"/>
      <c r="I9" s="95"/>
      <c r="J9" s="96"/>
    </row>
    <row r="10" spans="2:15" ht="15.75" thickBot="1">
      <c r="B10" s="97"/>
      <c r="C10" s="98"/>
      <c r="D10" s="98"/>
      <c r="E10" s="99"/>
      <c r="G10" s="97"/>
      <c r="H10" s="98"/>
      <c r="I10" s="98"/>
      <c r="J10" s="99"/>
      <c r="L10" s="78" t="s">
        <v>27</v>
      </c>
      <c r="M10" s="79"/>
      <c r="N10" s="79"/>
      <c r="O10" s="61"/>
    </row>
    <row r="11" spans="2:15" ht="15">
      <c r="B11" s="1" t="s">
        <v>0</v>
      </c>
      <c r="C11" s="2" t="s">
        <v>1</v>
      </c>
      <c r="D11" s="47" t="s">
        <v>19</v>
      </c>
      <c r="E11" s="20" t="s">
        <v>2</v>
      </c>
      <c r="G11" s="1" t="s">
        <v>0</v>
      </c>
      <c r="H11" s="2" t="s">
        <v>1</v>
      </c>
      <c r="I11" s="47" t="s">
        <v>19</v>
      </c>
      <c r="J11" s="20" t="s">
        <v>2</v>
      </c>
      <c r="L11" s="82" t="s">
        <v>28</v>
      </c>
      <c r="M11" s="83"/>
      <c r="N11" s="84"/>
      <c r="O11" s="51">
        <f>+E12+E13</f>
        <v>11484.99</v>
      </c>
    </row>
    <row r="12" spans="2:15" ht="15">
      <c r="B12" s="21" t="s">
        <v>18</v>
      </c>
      <c r="C12" s="49">
        <v>116.01</v>
      </c>
      <c r="D12" s="48">
        <v>99</v>
      </c>
      <c r="E12" s="22">
        <f>+D12*C12</f>
        <v>11484.99</v>
      </c>
      <c r="G12" s="21" t="s">
        <v>18</v>
      </c>
      <c r="H12" s="49">
        <v>116.01</v>
      </c>
      <c r="I12" s="48">
        <v>81</v>
      </c>
      <c r="J12" s="22">
        <f>+I12*H12</f>
        <v>9396.810000000001</v>
      </c>
      <c r="L12" s="80" t="s">
        <v>33</v>
      </c>
      <c r="M12" s="81"/>
      <c r="N12" s="81"/>
      <c r="O12" s="55">
        <f>+J12+J13</f>
        <v>10440.900000000001</v>
      </c>
    </row>
    <row r="13" spans="2:15" ht="15.75" thickBot="1">
      <c r="B13" s="30" t="s">
        <v>17</v>
      </c>
      <c r="C13" s="31"/>
      <c r="D13" s="48"/>
      <c r="E13" s="22">
        <f>+C12*D13</f>
        <v>0</v>
      </c>
      <c r="G13" s="30" t="s">
        <v>17</v>
      </c>
      <c r="H13" s="31"/>
      <c r="I13" s="48">
        <v>9</v>
      </c>
      <c r="J13" s="22">
        <f>+H12*I13</f>
        <v>1044.0900000000001</v>
      </c>
      <c r="L13" s="70" t="s">
        <v>32</v>
      </c>
      <c r="M13" s="71"/>
      <c r="N13" s="71"/>
      <c r="O13" s="56">
        <f>+(O12+O11)*C16%</f>
        <v>0</v>
      </c>
    </row>
    <row r="14" spans="2:15" ht="15">
      <c r="B14" s="30" t="s">
        <v>21</v>
      </c>
      <c r="C14" s="31"/>
      <c r="D14" s="48">
        <v>5</v>
      </c>
      <c r="E14" s="22">
        <f>+C12*D14*1.5</f>
        <v>870.075</v>
      </c>
      <c r="G14" s="30" t="s">
        <v>21</v>
      </c>
      <c r="H14" s="31"/>
      <c r="I14" s="48">
        <v>5</v>
      </c>
      <c r="J14" s="22">
        <f>+H12*I14*1.5</f>
        <v>870.075</v>
      </c>
      <c r="L14" s="85" t="s">
        <v>20</v>
      </c>
      <c r="M14" s="86"/>
      <c r="N14" s="87"/>
      <c r="O14" s="54">
        <f>SUM(O11:O12)</f>
        <v>21925.89</v>
      </c>
    </row>
    <row r="15" spans="2:15" ht="15.75" thickBot="1">
      <c r="B15" s="30" t="s">
        <v>22</v>
      </c>
      <c r="C15" s="31"/>
      <c r="D15" s="48">
        <v>5</v>
      </c>
      <c r="E15" s="22">
        <f>+D15*C12*2</f>
        <v>1160.1000000000001</v>
      </c>
      <c r="G15" s="30" t="s">
        <v>22</v>
      </c>
      <c r="H15" s="31"/>
      <c r="I15" s="48">
        <v>5</v>
      </c>
      <c r="J15" s="22">
        <f>+I15*H12*2</f>
        <v>1160.1000000000001</v>
      </c>
      <c r="L15" s="75" t="s">
        <v>29</v>
      </c>
      <c r="M15" s="76"/>
      <c r="N15" s="77"/>
      <c r="O15" s="52">
        <v>24714</v>
      </c>
    </row>
    <row r="16" spans="2:15" ht="15.75" thickBot="1">
      <c r="B16" s="21" t="s">
        <v>16</v>
      </c>
      <c r="C16" s="3">
        <v>0</v>
      </c>
      <c r="D16" s="48"/>
      <c r="E16" s="22">
        <f>(E12+E13+E14+E15)*(C16*1)%</f>
        <v>0</v>
      </c>
      <c r="G16" s="21" t="s">
        <v>16</v>
      </c>
      <c r="H16" s="3">
        <v>0</v>
      </c>
      <c r="I16" s="48"/>
      <c r="J16" s="22">
        <f>(J12+J13+J14+J15)*(H16*1)%</f>
        <v>0</v>
      </c>
      <c r="L16" s="72" t="s">
        <v>30</v>
      </c>
      <c r="M16" s="73"/>
      <c r="N16" s="74"/>
      <c r="O16" s="53">
        <f>+O15-O14</f>
        <v>2788.1100000000006</v>
      </c>
    </row>
    <row r="17" spans="2:10" ht="15">
      <c r="B17" s="21"/>
      <c r="C17" s="4" t="s">
        <v>1</v>
      </c>
      <c r="D17" s="48"/>
      <c r="E17" s="22"/>
      <c r="G17" s="21" t="s">
        <v>31</v>
      </c>
      <c r="H17" s="4"/>
      <c r="I17" s="48"/>
      <c r="J17" s="22">
        <f>O16</f>
        <v>2788.1100000000006</v>
      </c>
    </row>
    <row r="18" spans="2:10" ht="15">
      <c r="B18" s="60"/>
      <c r="C18" s="31"/>
      <c r="D18" s="48"/>
      <c r="E18" s="22"/>
      <c r="G18" s="30"/>
      <c r="H18" s="31"/>
      <c r="I18" s="48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100" t="s">
        <v>3</v>
      </c>
      <c r="C20" s="101"/>
      <c r="D20" s="102"/>
      <c r="E20" s="68">
        <f>SUM(E12:E19)</f>
        <v>13515.165</v>
      </c>
      <c r="G20" s="100" t="s">
        <v>3</v>
      </c>
      <c r="H20" s="101"/>
      <c r="I20" s="102"/>
      <c r="J20" s="68">
        <f>SUM(J12:J19)</f>
        <v>15259.185000000003</v>
      </c>
    </row>
    <row r="21" spans="2:10" ht="15.75" thickBot="1">
      <c r="B21" s="103"/>
      <c r="C21" s="104"/>
      <c r="D21" s="105"/>
      <c r="E21" s="69"/>
      <c r="G21" s="103"/>
      <c r="H21" s="104"/>
      <c r="I21" s="105"/>
      <c r="J21" s="69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0"/>
      <c r="E23" s="44">
        <f>(E20)*11%</f>
        <v>1486.6681500000002</v>
      </c>
      <c r="G23" s="23" t="s">
        <v>6</v>
      </c>
      <c r="H23" s="6">
        <v>11</v>
      </c>
      <c r="I23" s="50"/>
      <c r="J23" s="44">
        <f>(J20)*11%</f>
        <v>1678.5103500000002</v>
      </c>
    </row>
    <row r="24" spans="2:10" ht="15">
      <c r="B24" s="23" t="s">
        <v>7</v>
      </c>
      <c r="C24" s="3">
        <v>3</v>
      </c>
      <c r="D24" s="50"/>
      <c r="E24" s="44">
        <f>(E20)*3%</f>
        <v>405.45495</v>
      </c>
      <c r="G24" s="23" t="s">
        <v>7</v>
      </c>
      <c r="H24" s="3">
        <v>3</v>
      </c>
      <c r="I24" s="50"/>
      <c r="J24" s="44">
        <f>(J20)*3%</f>
        <v>457.77555000000007</v>
      </c>
    </row>
    <row r="25" spans="2:10" ht="15">
      <c r="B25" s="23" t="s">
        <v>23</v>
      </c>
      <c r="C25" s="7">
        <v>3</v>
      </c>
      <c r="D25" s="50"/>
      <c r="E25" s="44">
        <f>+E20*3%</f>
        <v>405.45495</v>
      </c>
      <c r="G25" s="23" t="s">
        <v>23</v>
      </c>
      <c r="H25" s="7">
        <v>3</v>
      </c>
      <c r="I25" s="50"/>
      <c r="J25" s="44">
        <f>(+J20)*3%</f>
        <v>457.77555000000007</v>
      </c>
    </row>
    <row r="26" spans="2:10" ht="15">
      <c r="B26" s="23" t="s">
        <v>24</v>
      </c>
      <c r="C26" s="9">
        <v>2.5</v>
      </c>
      <c r="D26" s="50"/>
      <c r="E26" s="44">
        <f>E20*C26%</f>
        <v>337.87912500000004</v>
      </c>
      <c r="G26" s="23" t="s">
        <v>24</v>
      </c>
      <c r="H26" s="9">
        <v>2.5</v>
      </c>
      <c r="I26" s="50"/>
      <c r="J26" s="44">
        <f>J20*H26%</f>
        <v>381.4796250000001</v>
      </c>
    </row>
    <row r="27" spans="2:10" ht="15">
      <c r="B27" s="23"/>
      <c r="C27" s="9"/>
      <c r="D27" s="50"/>
      <c r="E27" s="44"/>
      <c r="G27" s="23" t="s">
        <v>25</v>
      </c>
      <c r="H27" s="9"/>
      <c r="I27" s="50"/>
      <c r="J27" s="44">
        <v>208.01</v>
      </c>
    </row>
    <row r="28" spans="2:10" ht="15">
      <c r="B28" s="24"/>
      <c r="C28" s="7"/>
      <c r="D28" s="8"/>
      <c r="E28" s="12"/>
      <c r="G28" s="34" t="s">
        <v>34</v>
      </c>
      <c r="H28" s="7"/>
      <c r="I28" s="8"/>
      <c r="J28" s="12">
        <f>J35*3%</f>
        <v>60</v>
      </c>
    </row>
    <row r="29" spans="2:10" ht="15">
      <c r="B29" s="24"/>
      <c r="C29" s="7"/>
      <c r="D29" s="8"/>
      <c r="E29" s="12"/>
      <c r="G29" s="24" t="s">
        <v>35</v>
      </c>
      <c r="H29" s="7"/>
      <c r="I29" s="8"/>
      <c r="J29" s="12"/>
    </row>
    <row r="30" spans="2:10" ht="15">
      <c r="B30" s="25"/>
      <c r="C30" s="10"/>
      <c r="D30" s="8"/>
      <c r="E30" s="12"/>
      <c r="G30" s="57"/>
      <c r="H30" s="10"/>
      <c r="I30" s="8"/>
      <c r="J30" s="12"/>
    </row>
    <row r="31" spans="2:10" ht="15">
      <c r="B31" s="11" t="s">
        <v>8</v>
      </c>
      <c r="C31" s="10"/>
      <c r="D31" s="40"/>
      <c r="E31" s="12">
        <f>SUM(E23:E30)</f>
        <v>2635.457175</v>
      </c>
      <c r="G31" s="11" t="s">
        <v>8</v>
      </c>
      <c r="H31" s="10"/>
      <c r="I31" s="40"/>
      <c r="J31" s="59">
        <f>SUM(J23:J30)</f>
        <v>3243.5510750000003</v>
      </c>
    </row>
    <row r="32" spans="2:10" ht="15">
      <c r="B32" s="13"/>
      <c r="C32" s="14"/>
      <c r="D32" s="5" t="s">
        <v>2</v>
      </c>
      <c r="E32" s="58">
        <f>E20-E31</f>
        <v>10879.707825000001</v>
      </c>
      <c r="G32" s="13"/>
      <c r="H32" s="14"/>
      <c r="I32" s="5" t="s">
        <v>2</v>
      </c>
      <c r="J32" s="58">
        <f>J20-J31</f>
        <v>12015.633925000002</v>
      </c>
    </row>
    <row r="33" spans="2:10" ht="15">
      <c r="B33" s="26"/>
      <c r="C33" s="15"/>
      <c r="D33" s="8"/>
      <c r="E33" s="12"/>
      <c r="G33" s="34"/>
      <c r="H33" s="16"/>
      <c r="I33" s="17"/>
      <c r="J33" s="12"/>
    </row>
    <row r="34" spans="2:10" ht="15">
      <c r="B34" s="34"/>
      <c r="C34" s="16"/>
      <c r="D34" s="17"/>
      <c r="E34" s="12"/>
      <c r="G34" s="34" t="s">
        <v>36</v>
      </c>
      <c r="H34" s="16" t="s">
        <v>42</v>
      </c>
      <c r="I34" s="17"/>
      <c r="J34" s="12">
        <v>2000</v>
      </c>
    </row>
    <row r="35" spans="2:10" ht="15">
      <c r="B35" s="34"/>
      <c r="C35" s="16"/>
      <c r="D35" s="17"/>
      <c r="E35" s="12"/>
      <c r="G35" s="34" t="s">
        <v>37</v>
      </c>
      <c r="H35" s="16"/>
      <c r="I35" s="17"/>
      <c r="J35" s="12">
        <v>2000</v>
      </c>
    </row>
    <row r="36" spans="2:10" ht="15">
      <c r="B36" s="34"/>
      <c r="C36" s="16"/>
      <c r="D36" s="17"/>
      <c r="E36" s="12"/>
      <c r="G36" s="34" t="s">
        <v>38</v>
      </c>
      <c r="H36" s="16"/>
      <c r="I36" s="17"/>
      <c r="J36" s="12"/>
    </row>
    <row r="37" spans="2:10" ht="15">
      <c r="B37" s="34"/>
      <c r="C37" s="16"/>
      <c r="D37" s="17"/>
      <c r="E37" s="12"/>
      <c r="G37" s="34" t="s">
        <v>39</v>
      </c>
      <c r="H37" s="16"/>
      <c r="I37" s="17"/>
      <c r="J37" s="12"/>
    </row>
    <row r="38" spans="2:10" ht="15">
      <c r="B38" s="27" t="s">
        <v>10</v>
      </c>
      <c r="C38" s="16"/>
      <c r="D38" s="17"/>
      <c r="E38" s="62">
        <f>SUM(E33:E33)</f>
        <v>0</v>
      </c>
      <c r="G38" s="27" t="s">
        <v>10</v>
      </c>
      <c r="H38" s="16"/>
      <c r="I38" s="17"/>
      <c r="J38" s="62">
        <f>SUM(J34:J37)</f>
        <v>4000</v>
      </c>
    </row>
    <row r="39" spans="2:10" ht="15.75" thickBot="1">
      <c r="B39" s="39" t="s">
        <v>9</v>
      </c>
      <c r="C39" s="45"/>
      <c r="D39" s="46"/>
      <c r="E39" s="63"/>
      <c r="G39" s="39" t="s">
        <v>9</v>
      </c>
      <c r="H39" s="45"/>
      <c r="I39" s="46"/>
      <c r="J39" s="63"/>
    </row>
    <row r="40" spans="2:10" ht="15">
      <c r="B40" s="64" t="s">
        <v>11</v>
      </c>
      <c r="C40" s="65"/>
      <c r="D40" s="65"/>
      <c r="E40" s="68">
        <f>E20-E31+E38</f>
        <v>10879.707825000001</v>
      </c>
      <c r="G40" s="64" t="s">
        <v>11</v>
      </c>
      <c r="H40" s="65"/>
      <c r="I40" s="65"/>
      <c r="J40" s="68">
        <f>J20-J31+J38</f>
        <v>16015.633925000002</v>
      </c>
    </row>
    <row r="41" spans="2:10" ht="15.75" thickBot="1">
      <c r="B41" s="66"/>
      <c r="C41" s="67"/>
      <c r="D41" s="67"/>
      <c r="E41" s="69"/>
      <c r="G41" s="66"/>
      <c r="H41" s="67"/>
      <c r="I41" s="67"/>
      <c r="J41" s="69"/>
    </row>
    <row r="42" spans="2:10" ht="15.75" thickBot="1">
      <c r="B42" s="18"/>
      <c r="C42" s="19"/>
      <c r="D42" s="19"/>
      <c r="E42" s="28"/>
      <c r="G42" s="18"/>
      <c r="H42" s="19"/>
      <c r="I42" s="19"/>
      <c r="J42" s="28"/>
    </row>
    <row r="45" spans="2:3" ht="15">
      <c r="B45" s="29"/>
      <c r="C45" s="29"/>
    </row>
    <row r="56" ht="15">
      <c r="A56" s="32"/>
    </row>
    <row r="57" ht="15">
      <c r="A57" s="33"/>
    </row>
  </sheetData>
  <sheetProtection/>
  <mergeCells count="29">
    <mergeCell ref="B3:E3"/>
    <mergeCell ref="B4:E4"/>
    <mergeCell ref="B6:E6"/>
    <mergeCell ref="B7:E8"/>
    <mergeCell ref="B5:E5"/>
    <mergeCell ref="B9:E10"/>
    <mergeCell ref="E20:E21"/>
    <mergeCell ref="B40:D41"/>
    <mergeCell ref="B20:D21"/>
    <mergeCell ref="E38:E39"/>
    <mergeCell ref="E40:E41"/>
    <mergeCell ref="G3:J3"/>
    <mergeCell ref="G4:J4"/>
    <mergeCell ref="G5:J5"/>
    <mergeCell ref="G6:J6"/>
    <mergeCell ref="G7:J8"/>
    <mergeCell ref="G9:J10"/>
    <mergeCell ref="G20:I21"/>
    <mergeCell ref="J20:J21"/>
    <mergeCell ref="L10:O10"/>
    <mergeCell ref="L12:N12"/>
    <mergeCell ref="L11:N11"/>
    <mergeCell ref="L14:N14"/>
    <mergeCell ref="J38:J39"/>
    <mergeCell ref="G40:I41"/>
    <mergeCell ref="J40:J41"/>
    <mergeCell ref="L13:N13"/>
    <mergeCell ref="L16:N16"/>
    <mergeCell ref="L15:N1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2019-11-19T12:50:30Z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